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Febrero 2022 - copia\"/>
    </mc:Choice>
  </mc:AlternateContent>
  <xr:revisionPtr revIDLastSave="0" documentId="13_ncr:1_{FF424B7C-D7FA-42CA-97F1-E0E9335BB6A2}" xr6:coauthVersionLast="36" xr6:coauthVersionMax="36" xr10:uidLastSave="{00000000-0000-0000-0000-000000000000}"/>
  <bookViews>
    <workbookView xWindow="0" yWindow="0" windowWidth="20490" windowHeight="7545" xr2:uid="{BF774E4D-E8DF-4406-8F62-31721327CE29}"/>
  </bookViews>
  <sheets>
    <sheet name="EAEP OG" sheetId="1" r:id="rId1"/>
  </sheets>
  <definedNames>
    <definedName name="_xlnm.Print_Area" localSheetId="0">'EAEP OG'!$A$1:$H$106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32" i="1" l="1"/>
  <c r="K9" i="1" l="1"/>
  <c r="M39" i="1"/>
  <c r="M42" i="1" s="1"/>
  <c r="K18" i="1"/>
  <c r="F30" i="1"/>
  <c r="K42" i="1"/>
  <c r="K39" i="1"/>
  <c r="M30" i="1"/>
  <c r="K30" i="1"/>
  <c r="M9" i="1"/>
  <c r="G86" i="1"/>
  <c r="F86" i="1"/>
  <c r="K36" i="1"/>
  <c r="F36" i="1"/>
  <c r="F32" i="1"/>
  <c r="F29" i="1"/>
  <c r="F28" i="1"/>
  <c r="G23" i="1"/>
  <c r="E81" i="1" l="1"/>
  <c r="H81" i="1" s="1"/>
  <c r="E80" i="1"/>
  <c r="H80" i="1" s="1"/>
  <c r="H79" i="1"/>
  <c r="E79" i="1"/>
  <c r="E78" i="1"/>
  <c r="H78" i="1" s="1"/>
  <c r="H77" i="1"/>
  <c r="E77" i="1"/>
  <c r="E76" i="1"/>
  <c r="E75" i="1"/>
  <c r="H75" i="1" s="1"/>
  <c r="G74" i="1"/>
  <c r="F74" i="1"/>
  <c r="D74" i="1"/>
  <c r="C74" i="1"/>
  <c r="E73" i="1"/>
  <c r="H73" i="1" s="1"/>
  <c r="E72" i="1"/>
  <c r="H72" i="1" s="1"/>
  <c r="H71" i="1"/>
  <c r="E71" i="1"/>
  <c r="G70" i="1"/>
  <c r="F70" i="1"/>
  <c r="D70" i="1"/>
  <c r="C70" i="1"/>
  <c r="E69" i="1"/>
  <c r="H69" i="1" s="1"/>
  <c r="E68" i="1"/>
  <c r="H68" i="1" s="1"/>
  <c r="H67" i="1"/>
  <c r="E67" i="1"/>
  <c r="E66" i="1"/>
  <c r="H66" i="1" s="1"/>
  <c r="H65" i="1"/>
  <c r="E65" i="1"/>
  <c r="E64" i="1"/>
  <c r="E63" i="1"/>
  <c r="H63" i="1" s="1"/>
  <c r="G62" i="1"/>
  <c r="F62" i="1"/>
  <c r="D62" i="1"/>
  <c r="C62" i="1"/>
  <c r="E61" i="1"/>
  <c r="H61" i="1" s="1"/>
  <c r="E60" i="1"/>
  <c r="H60" i="1" s="1"/>
  <c r="H59" i="1"/>
  <c r="E59" i="1"/>
  <c r="G58" i="1"/>
  <c r="F58" i="1"/>
  <c r="D58" i="1"/>
  <c r="C58" i="1"/>
  <c r="D56" i="1"/>
  <c r="D47" i="1" s="1"/>
  <c r="E55" i="1"/>
  <c r="H55" i="1" s="1"/>
  <c r="E54" i="1"/>
  <c r="H54" i="1" s="1"/>
  <c r="E53" i="1"/>
  <c r="H53" i="1" s="1"/>
  <c r="E52" i="1"/>
  <c r="H52" i="1" s="1"/>
  <c r="H51" i="1"/>
  <c r="E51" i="1"/>
  <c r="E50" i="1"/>
  <c r="H50" i="1" s="1"/>
  <c r="E49" i="1"/>
  <c r="H49" i="1" s="1"/>
  <c r="E48" i="1"/>
  <c r="G47" i="1"/>
  <c r="F47" i="1"/>
  <c r="C47" i="1"/>
  <c r="E46" i="1"/>
  <c r="H46" i="1" s="1"/>
  <c r="E45" i="1"/>
  <c r="H45" i="1" s="1"/>
  <c r="E44" i="1"/>
  <c r="H44" i="1" s="1"/>
  <c r="E43" i="1"/>
  <c r="H43" i="1" s="1"/>
  <c r="E42" i="1"/>
  <c r="H42" i="1" s="1"/>
  <c r="H41" i="1"/>
  <c r="E41" i="1"/>
  <c r="E40" i="1"/>
  <c r="H40" i="1" s="1"/>
  <c r="E39" i="1"/>
  <c r="H39" i="1" s="1"/>
  <c r="E38" i="1"/>
  <c r="G37" i="1"/>
  <c r="F37" i="1"/>
  <c r="D37" i="1"/>
  <c r="C37" i="1"/>
  <c r="G36" i="1"/>
  <c r="E36" i="1"/>
  <c r="H36" i="1" s="1"/>
  <c r="G35" i="1"/>
  <c r="F35" i="1"/>
  <c r="E35" i="1"/>
  <c r="E34" i="1"/>
  <c r="H34" i="1" s="1"/>
  <c r="E33" i="1"/>
  <c r="H33" i="1" s="1"/>
  <c r="G32" i="1"/>
  <c r="D32" i="1"/>
  <c r="D27" i="1" s="1"/>
  <c r="G31" i="1"/>
  <c r="F31" i="1"/>
  <c r="E31" i="1"/>
  <c r="H31" i="1" s="1"/>
  <c r="G30" i="1"/>
  <c r="D30" i="1"/>
  <c r="E30" i="1" s="1"/>
  <c r="H30" i="1" s="1"/>
  <c r="G29" i="1"/>
  <c r="E29" i="1"/>
  <c r="D29" i="1"/>
  <c r="G28" i="1"/>
  <c r="E28" i="1"/>
  <c r="C27" i="1"/>
  <c r="E26" i="1"/>
  <c r="H26" i="1" s="1"/>
  <c r="H25" i="1"/>
  <c r="E25" i="1"/>
  <c r="E24" i="1"/>
  <c r="H24" i="1" s="1"/>
  <c r="F23" i="1"/>
  <c r="D23" i="1"/>
  <c r="D17" i="1" s="1"/>
  <c r="E22" i="1"/>
  <c r="H22" i="1" s="1"/>
  <c r="E21" i="1"/>
  <c r="H21" i="1" s="1"/>
  <c r="E20" i="1"/>
  <c r="H20" i="1" s="1"/>
  <c r="E19" i="1"/>
  <c r="H19" i="1" s="1"/>
  <c r="G18" i="1"/>
  <c r="F18" i="1"/>
  <c r="E18" i="1"/>
  <c r="G17" i="1"/>
  <c r="F17" i="1"/>
  <c r="C17" i="1"/>
  <c r="G16" i="1"/>
  <c r="F16" i="1"/>
  <c r="E16" i="1"/>
  <c r="H16" i="1" s="1"/>
  <c r="E15" i="1"/>
  <c r="H15" i="1" s="1"/>
  <c r="G14" i="1"/>
  <c r="F14" i="1"/>
  <c r="E14" i="1"/>
  <c r="H14" i="1" s="1"/>
  <c r="G13" i="1"/>
  <c r="F13" i="1"/>
  <c r="E13" i="1"/>
  <c r="H13" i="1" s="1"/>
  <c r="G12" i="1"/>
  <c r="F12" i="1"/>
  <c r="E12" i="1"/>
  <c r="E11" i="1"/>
  <c r="H11" i="1" s="1"/>
  <c r="G10" i="1"/>
  <c r="G9" i="1" s="1"/>
  <c r="F10" i="1"/>
  <c r="E10" i="1"/>
  <c r="D9" i="1"/>
  <c r="C9" i="1"/>
  <c r="C82" i="1" s="1"/>
  <c r="H58" i="1" l="1"/>
  <c r="E17" i="1"/>
  <c r="E37" i="1"/>
  <c r="E62" i="1"/>
  <c r="E74" i="1"/>
  <c r="E23" i="1"/>
  <c r="H23" i="1" s="1"/>
  <c r="H70" i="1"/>
  <c r="G27" i="1"/>
  <c r="H10" i="1"/>
  <c r="G82" i="1"/>
  <c r="E32" i="1"/>
  <c r="H32" i="1" s="1"/>
  <c r="F27" i="1"/>
  <c r="H29" i="1"/>
  <c r="H35" i="1"/>
  <c r="E58" i="1"/>
  <c r="E70" i="1"/>
  <c r="D82" i="1"/>
  <c r="H12" i="1"/>
  <c r="H64" i="1"/>
  <c r="H62" i="1" s="1"/>
  <c r="H76" i="1"/>
  <c r="H74" i="1" s="1"/>
  <c r="E9" i="1"/>
  <c r="H38" i="1"/>
  <c r="H37" i="1" s="1"/>
  <c r="H48" i="1"/>
  <c r="E56" i="1"/>
  <c r="H56" i="1" s="1"/>
  <c r="F9" i="1"/>
  <c r="H28" i="1"/>
  <c r="H18" i="1"/>
  <c r="E27" i="1" l="1"/>
  <c r="H17" i="1"/>
  <c r="H27" i="1"/>
  <c r="H9" i="1"/>
  <c r="F82" i="1"/>
  <c r="H47" i="1"/>
  <c r="H82" i="1" s="1"/>
  <c r="E47" i="1"/>
  <c r="E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Eddie Priscila Muro Marin</author>
  </authors>
  <commentList>
    <comment ref="D41" authorId="0" shapeId="0" xr:uid="{A6C67322-5F36-4241-9A9A-BFFD2FB9F53B}">
      <text>
        <r>
          <rPr>
            <b/>
            <sz val="9"/>
            <color indexed="81"/>
            <rFont val="Tahoma"/>
            <family val="2"/>
          </rPr>
          <t>Eddie Priscila Muro Marin:</t>
        </r>
        <r>
          <rPr>
            <sz val="9"/>
            <color indexed="81"/>
            <rFont val="Tahoma"/>
            <family val="2"/>
          </rPr>
          <t xml:space="preserve">
TRASPASO A BECAS</t>
        </r>
      </text>
    </comment>
  </commentList>
</comments>
</file>

<file path=xl/sharedStrings.xml><?xml version="1.0" encoding="utf-8"?>
<sst xmlns="http://schemas.openxmlformats.org/spreadsheetml/2006/main" count="94" uniqueCount="94">
  <si>
    <t>CENTRO DE CONCILIACION LABORAL DEL ESTADO DE QUERETARO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</si>
  <si>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</si>
  <si>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</si>
  <si>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</si>
  <si>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</si>
  <si>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</si>
  <si>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</si>
  <si>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</si>
  <si>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</si>
  <si>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</si>
  <si>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</si>
  <si>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</si>
  <si>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</si>
  <si>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</si>
  <si>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</si>
  <si>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</si>
  <si>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</si>
  <si>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</si>
  <si>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</si>
  <si>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</si>
  <si>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</si>
  <si>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</si>
  <si>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</si>
  <si>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</si>
  <si>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</si>
  <si>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</si>
  <si>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</si>
  <si>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</si>
  <si>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</si>
  <si>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</si>
  <si>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</si>
  <si>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</si>
  <si>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</si>
  <si>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</si>
  <si>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</si>
  <si>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</si>
  <si>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</si>
  <si>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</si>
  <si>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</si>
  <si>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</si>
  <si>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</si>
  <si>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</si>
  <si>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</si>
  <si>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</si>
  <si>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</si>
  <si>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</si>
  <si>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</si>
  <si>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</si>
  <si>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</si>
  <si>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</si>
  <si>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</si>
  <si>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</si>
  <si>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</si>
  <si>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</si>
  <si>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</si>
  <si>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</si>
  <si>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</si>
  <si>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</si>
  <si>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</si>
  <si>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</si>
  <si>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</si>
  <si>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</si>
  <si>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</si>
  <si>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</si>
  <si>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</si>
  <si>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</si>
  <si>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</si>
  <si>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</si>
  <si>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</si>
  <si>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</si>
  <si>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</si>
  <si>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</si>
  <si>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</si>
  <si>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</si>
  <si>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</si>
  <si>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</si>
  <si>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</si>
  <si>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</si>
  <si>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</si>
  <si>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</si>
  <si>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</si>
  <si>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</si>
  <si>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</si>
  <si>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</si>
  <si>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</si>
  <si>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</si>
  <si>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LIC. MARCO ANTONIO SÁNCHEZ MANDUJANO</t>
  </si>
  <si>
    <t>DIRECTOR GENERAL</t>
  </si>
  <si>
    <t>SUBDIRECTORA DE ADMINISTRACIÓN</t>
  </si>
  <si>
    <t>DIANA MARTÍNEZ DÍAZ</t>
  </si>
  <si>
    <t>JEFA DE CONTABILIDAD Y PRESUPUESTO</t>
  </si>
  <si>
    <t>Elaboro: DMD</t>
  </si>
  <si>
    <t>LIC. ROSA MARÍA GONZÁLEZ RAMÍREZ</t>
  </si>
  <si>
    <t>Del 01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</si>
</sst>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3" fillId="3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0" xfId="0" applyFont="1" applyFill="1"/>
    <xf numFmtId="0" fontId="4" fillId="0" borderId="18" xfId="0" applyFont="1" applyFill="1" applyBorder="1"/>
    <xf numFmtId="0" fontId="4" fillId="0" borderId="0" xfId="0" applyFont="1" applyFill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0" xfId="0" applyFont="1"/>
    <xf numFmtId="164" fontId="2" fillId="0" borderId="12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43" fontId="1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164" fontId="9" fillId="0" borderId="0" xfId="0" applyNumberFormat="1" applyFont="1"/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7D33C-37B7-44A2-B8AB-1D8A4995F7DC}">
  <dimension ref="A1:M104"/>
  <sheetViews>
    <sheetView tabSelected="1" view="pageBreakPreview" zoomScaleNormal="100" zoomScaleSheetLayoutView="100" workbookViewId="0">
      <selection activeCell="F35" sqref="F35"/>
    </sheetView>
  </sheetViews>
  <sheetFormatPr baseColWidth="10" defaultRowHeight="12.75" x14ac:dyDescent="0.2"/>
  <cols>
    <col min="1" max="1" width="4.42578125" style="1" customWidth="1"/>
    <col min="2" max="2" width="43.85546875" style="1" customWidth="1"/>
    <col min="3" max="3" width="11.42578125" style="1"/>
    <col min="4" max="4" width="12.7109375" style="1" customWidth="1"/>
    <col min="5" max="10" width="11.42578125" style="1"/>
    <col min="11" max="11" width="12.42578125" style="29" bestFit="1" customWidth="1"/>
    <col min="12" max="12" width="11.42578125" style="29"/>
    <col min="13" max="13" width="12.42578125" style="29" bestFit="1" customWidth="1"/>
    <col min="14" max="16384" width="11.42578125" style="1"/>
  </cols>
  <sheetData>
    <row r="1" spans="1:13" ht="13.5" thickBot="1" x14ac:dyDescent="0.25"/>
    <row r="2" spans="1:13" x14ac:dyDescent="0.2">
      <c r="A2" s="30" t="s">
        <v>0</v>
      </c>
      <c r="B2" s="31"/>
      <c r="C2" s="31"/>
      <c r="D2" s="31"/>
      <c r="E2" s="31"/>
      <c r="F2" s="31"/>
      <c r="G2" s="31"/>
      <c r="H2" s="32"/>
      <c r="I2" s="23"/>
    </row>
    <row r="3" spans="1:13" x14ac:dyDescent="0.2">
      <c r="A3" s="33" t="s">
        <v>1</v>
      </c>
      <c r="B3" s="34"/>
      <c r="C3" s="34"/>
      <c r="D3" s="34"/>
      <c r="E3" s="34"/>
      <c r="F3" s="34"/>
      <c r="G3" s="34"/>
      <c r="H3" s="35"/>
      <c r="I3" s="23"/>
    </row>
    <row r="4" spans="1:13" x14ac:dyDescent="0.2">
      <c r="A4" s="33" t="s">
        <v>2</v>
      </c>
      <c r="B4" s="34"/>
      <c r="C4" s="34"/>
      <c r="D4" s="34"/>
      <c r="E4" s="34"/>
      <c r="F4" s="34"/>
      <c r="G4" s="34"/>
      <c r="H4" s="35"/>
      <c r="I4" s="23"/>
    </row>
    <row r="5" spans="1:13" ht="13.5" thickBot="1" x14ac:dyDescent="0.25">
      <c r="A5" s="36" t="s">
        <v>93</v>
      </c>
      <c r="B5" s="37"/>
      <c r="C5" s="37"/>
      <c r="D5" s="37"/>
      <c r="E5" s="37"/>
      <c r="F5" s="37"/>
      <c r="G5" s="37"/>
      <c r="H5" s="38"/>
      <c r="I5" s="23"/>
    </row>
    <row r="6" spans="1:13" ht="13.5" thickBot="1" x14ac:dyDescent="0.25">
      <c r="A6" s="39" t="s">
        <v>3</v>
      </c>
      <c r="B6" s="40"/>
      <c r="C6" s="45" t="s">
        <v>4</v>
      </c>
      <c r="D6" s="46"/>
      <c r="E6" s="46"/>
      <c r="F6" s="46"/>
      <c r="G6" s="47"/>
      <c r="H6" s="48" t="s">
        <v>5</v>
      </c>
      <c r="I6" s="25"/>
    </row>
    <row r="7" spans="1:13" ht="24.75" thickBot="1" x14ac:dyDescent="0.25">
      <c r="A7" s="41"/>
      <c r="B7" s="4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9"/>
      <c r="I7" s="25"/>
    </row>
    <row r="8" spans="1:13" ht="13.5" thickBot="1" x14ac:dyDescent="0.25">
      <c r="A8" s="43"/>
      <c r="B8" s="44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  <c r="I8" s="25"/>
    </row>
    <row r="9" spans="1:13" x14ac:dyDescent="0.2">
      <c r="A9" s="52" t="s">
        <v>13</v>
      </c>
      <c r="B9" s="53"/>
      <c r="C9" s="14">
        <f>SUM(C10:C16)</f>
        <v>50668223</v>
      </c>
      <c r="D9" s="14">
        <f t="shared" ref="D9:H9" si="0">SUM(D10:D16)</f>
        <v>0</v>
      </c>
      <c r="E9" s="14">
        <f t="shared" si="0"/>
        <v>50668223</v>
      </c>
      <c r="F9" s="14">
        <f t="shared" si="0"/>
        <v>8405539.5099999998</v>
      </c>
      <c r="G9" s="14">
        <f t="shared" si="0"/>
        <v>7759627.04</v>
      </c>
      <c r="H9" s="14">
        <f t="shared" si="0"/>
        <v>42262683.490000002</v>
      </c>
      <c r="I9" s="26"/>
      <c r="K9" s="29">
        <f>+F9-5421848</f>
        <v>2983691.51</v>
      </c>
      <c r="M9" s="29">
        <f>+G9-1245443</f>
        <v>6514184.04</v>
      </c>
    </row>
    <row r="10" spans="1:13" ht="25.5" x14ac:dyDescent="0.2">
      <c r="A10" s="21"/>
      <c r="B10" s="3" t="s">
        <v>14</v>
      </c>
      <c r="C10" s="15">
        <v>25803168</v>
      </c>
      <c r="D10" s="15">
        <v>0</v>
      </c>
      <c r="E10" s="16">
        <f>+C10+D10</f>
        <v>25803168</v>
      </c>
      <c r="F10" s="20">
        <f>1924390+1963991+1940018+155606</f>
        <v>5984005</v>
      </c>
      <c r="G10" s="20">
        <f>1924390+1963991+1940017.96</f>
        <v>5828398.96</v>
      </c>
      <c r="H10" s="16">
        <f>+E10-F10</f>
        <v>19819163</v>
      </c>
      <c r="I10" s="27"/>
    </row>
    <row r="11" spans="1:13" ht="17.25" customHeight="1" x14ac:dyDescent="0.2">
      <c r="A11" s="21"/>
      <c r="B11" s="3" t="s">
        <v>15</v>
      </c>
      <c r="C11" s="15">
        <v>0</v>
      </c>
      <c r="D11" s="15">
        <v>0</v>
      </c>
      <c r="E11" s="16">
        <f t="shared" ref="E11:E26" si="1">+C11+D11</f>
        <v>0</v>
      </c>
      <c r="F11" s="20">
        <v>0</v>
      </c>
      <c r="G11" s="20">
        <v>0</v>
      </c>
      <c r="H11" s="16">
        <f t="shared" ref="H11:H26" si="2">+E11-F11</f>
        <v>0</v>
      </c>
      <c r="I11" s="27"/>
    </row>
    <row r="12" spans="1:13" x14ac:dyDescent="0.2">
      <c r="A12" s="21"/>
      <c r="B12" s="3" t="s">
        <v>16</v>
      </c>
      <c r="C12" s="15">
        <v>6897057</v>
      </c>
      <c r="D12" s="15">
        <v>0</v>
      </c>
      <c r="E12" s="16">
        <f t="shared" si="1"/>
        <v>6897057</v>
      </c>
      <c r="F12" s="20">
        <f>8313.59+8314+8165.24</f>
        <v>24792.83</v>
      </c>
      <c r="G12" s="20">
        <f>8313.59+8314+8165.24</f>
        <v>24792.83</v>
      </c>
      <c r="H12" s="16">
        <f t="shared" si="2"/>
        <v>6872264.1699999999</v>
      </c>
      <c r="I12" s="27"/>
    </row>
    <row r="13" spans="1:13" x14ac:dyDescent="0.2">
      <c r="A13" s="21"/>
      <c r="B13" s="3" t="s">
        <v>17</v>
      </c>
      <c r="C13" s="15">
        <v>5958784</v>
      </c>
      <c r="D13" s="15">
        <v>0</v>
      </c>
      <c r="E13" s="16">
        <f t="shared" si="1"/>
        <v>5958784</v>
      </c>
      <c r="F13" s="20">
        <f>228252.8+185561+363609+1320+252943+90899.5+57714+31322</f>
        <v>1211621.3</v>
      </c>
      <c r="G13" s="20">
        <f>294629.96+2665.18-77087.66+528589.63</f>
        <v>748797.11</v>
      </c>
      <c r="H13" s="16">
        <f t="shared" si="2"/>
        <v>4747162.7</v>
      </c>
      <c r="I13" s="27"/>
    </row>
    <row r="14" spans="1:13" ht="17.25" customHeight="1" x14ac:dyDescent="0.2">
      <c r="A14" s="21"/>
      <c r="B14" s="3" t="s">
        <v>18</v>
      </c>
      <c r="C14" s="15">
        <v>11097134</v>
      </c>
      <c r="D14" s="15">
        <v>0</v>
      </c>
      <c r="E14" s="16">
        <f t="shared" si="1"/>
        <v>11097134</v>
      </c>
      <c r="F14" s="20">
        <f>349314.03+367336+354915+27482</f>
        <v>1099047.03</v>
      </c>
      <c r="G14" s="20">
        <f>349314.03+367336+354914.76</f>
        <v>1071564.79</v>
      </c>
      <c r="H14" s="16">
        <f t="shared" si="2"/>
        <v>9998086.9700000007</v>
      </c>
      <c r="I14" s="27"/>
    </row>
    <row r="15" spans="1:13" x14ac:dyDescent="0.2">
      <c r="A15" s="21"/>
      <c r="B15" s="3" t="s">
        <v>19</v>
      </c>
      <c r="C15" s="15">
        <v>0</v>
      </c>
      <c r="D15" s="15">
        <v>0</v>
      </c>
      <c r="E15" s="16">
        <f t="shared" si="1"/>
        <v>0</v>
      </c>
      <c r="F15" s="20">
        <v>0</v>
      </c>
      <c r="G15" s="20">
        <v>0</v>
      </c>
      <c r="H15" s="16">
        <f t="shared" si="2"/>
        <v>0</v>
      </c>
      <c r="I15" s="27"/>
    </row>
    <row r="16" spans="1:13" x14ac:dyDescent="0.2">
      <c r="A16" s="21"/>
      <c r="B16" s="3" t="s">
        <v>20</v>
      </c>
      <c r="C16" s="15">
        <v>912080</v>
      </c>
      <c r="D16" s="15">
        <v>0</v>
      </c>
      <c r="E16" s="16">
        <f t="shared" si="1"/>
        <v>912080</v>
      </c>
      <c r="F16" s="20">
        <f>22767+63306.35</f>
        <v>86073.35</v>
      </c>
      <c r="G16" s="20">
        <f>22767+63306.35</f>
        <v>86073.35</v>
      </c>
      <c r="H16" s="16">
        <f t="shared" si="2"/>
        <v>826006.65</v>
      </c>
      <c r="I16" s="27"/>
    </row>
    <row r="17" spans="1:13" x14ac:dyDescent="0.2">
      <c r="A17" s="54" t="s">
        <v>21</v>
      </c>
      <c r="B17" s="55"/>
      <c r="C17" s="14">
        <f>SUM(C18:C26)</f>
        <v>2684755</v>
      </c>
      <c r="D17" s="14">
        <f t="shared" ref="D17:H17" si="3">SUM(D18:D26)</f>
        <v>-106333.97</v>
      </c>
      <c r="E17" s="14">
        <f t="shared" si="3"/>
        <v>2578421.0300000003</v>
      </c>
      <c r="F17" s="22">
        <f t="shared" si="3"/>
        <v>62576.259999999995</v>
      </c>
      <c r="G17" s="22">
        <f t="shared" si="3"/>
        <v>62576.259999999995</v>
      </c>
      <c r="H17" s="14">
        <f t="shared" si="3"/>
        <v>2515844.77</v>
      </c>
      <c r="I17" s="26"/>
    </row>
    <row r="18" spans="1:13" ht="25.5" x14ac:dyDescent="0.2">
      <c r="A18" s="21"/>
      <c r="B18" s="3" t="s">
        <v>22</v>
      </c>
      <c r="C18" s="15">
        <v>1098155</v>
      </c>
      <c r="D18" s="15">
        <v>-169546.96</v>
      </c>
      <c r="E18" s="16">
        <f t="shared" si="1"/>
        <v>928608.04</v>
      </c>
      <c r="F18" s="20">
        <f>5111.98+180</f>
        <v>5291.98</v>
      </c>
      <c r="G18" s="20">
        <f>5111.98+180</f>
        <v>5291.98</v>
      </c>
      <c r="H18" s="16">
        <f t="shared" si="2"/>
        <v>923316.06</v>
      </c>
      <c r="I18" s="27"/>
      <c r="J18" s="1">
        <v>701</v>
      </c>
      <c r="K18" s="29">
        <f>180+10813.89+31975.29+27316.22+1490.6+195924+176+66+800+4524+21750</f>
        <v>295016</v>
      </c>
      <c r="M18" s="29">
        <f>37257+10813.89+180+31975.29+27316.22+1490.6+195924+176+66+800+21750+21750+4524+5112+979.99+399.99</f>
        <v>360514.98</v>
      </c>
    </row>
    <row r="19" spans="1:13" x14ac:dyDescent="0.2">
      <c r="A19" s="21"/>
      <c r="B19" s="3" t="s">
        <v>23</v>
      </c>
      <c r="C19" s="15">
        <v>62400</v>
      </c>
      <c r="D19" s="15">
        <v>0</v>
      </c>
      <c r="E19" s="16">
        <f t="shared" si="1"/>
        <v>62400</v>
      </c>
      <c r="F19" s="20">
        <v>0</v>
      </c>
      <c r="G19" s="20">
        <v>0</v>
      </c>
      <c r="H19" s="16">
        <f t="shared" si="2"/>
        <v>62400</v>
      </c>
      <c r="I19" s="27"/>
    </row>
    <row r="20" spans="1:13" ht="25.5" x14ac:dyDescent="0.2">
      <c r="A20" s="21"/>
      <c r="B20" s="3" t="s">
        <v>24</v>
      </c>
      <c r="C20" s="15">
        <v>0</v>
      </c>
      <c r="D20" s="15">
        <v>0</v>
      </c>
      <c r="E20" s="16">
        <f t="shared" si="1"/>
        <v>0</v>
      </c>
      <c r="F20" s="20">
        <v>0</v>
      </c>
      <c r="G20" s="20">
        <v>0</v>
      </c>
      <c r="H20" s="16">
        <f t="shared" si="2"/>
        <v>0</v>
      </c>
      <c r="I20" s="27"/>
      <c r="J20" s="1">
        <v>601</v>
      </c>
      <c r="K20" s="29">
        <v>39493.360000000001</v>
      </c>
      <c r="M20" s="29">
        <v>39493.360000000001</v>
      </c>
    </row>
    <row r="21" spans="1:13" ht="25.5" x14ac:dyDescent="0.2">
      <c r="A21" s="21"/>
      <c r="B21" s="3" t="s">
        <v>25</v>
      </c>
      <c r="C21" s="15">
        <v>112106</v>
      </c>
      <c r="D21" s="15">
        <v>0</v>
      </c>
      <c r="E21" s="16">
        <f t="shared" si="1"/>
        <v>112106</v>
      </c>
      <c r="F21" s="20">
        <v>0</v>
      </c>
      <c r="G21" s="20">
        <v>0</v>
      </c>
      <c r="H21" s="16">
        <f t="shared" si="2"/>
        <v>112106</v>
      </c>
      <c r="I21" s="27"/>
    </row>
    <row r="22" spans="1:13" ht="25.5" x14ac:dyDescent="0.2">
      <c r="A22" s="21"/>
      <c r="B22" s="3" t="s">
        <v>26</v>
      </c>
      <c r="C22" s="15">
        <v>19977</v>
      </c>
      <c r="D22" s="15">
        <v>0</v>
      </c>
      <c r="E22" s="16">
        <f t="shared" si="1"/>
        <v>19977</v>
      </c>
      <c r="F22" s="20">
        <v>0</v>
      </c>
      <c r="G22" s="20">
        <v>0</v>
      </c>
      <c r="H22" s="16">
        <f t="shared" si="2"/>
        <v>19977</v>
      </c>
      <c r="I22" s="27"/>
      <c r="J22" s="1">
        <v>103</v>
      </c>
      <c r="K22" s="29">
        <v>47328</v>
      </c>
      <c r="M22" s="29">
        <v>47328</v>
      </c>
    </row>
    <row r="23" spans="1:13" x14ac:dyDescent="0.2">
      <c r="A23" s="21"/>
      <c r="B23" s="3" t="s">
        <v>27</v>
      </c>
      <c r="C23" s="15">
        <v>660000</v>
      </c>
      <c r="D23" s="15">
        <f>399.99-5122</f>
        <v>-4722.01</v>
      </c>
      <c r="E23" s="16">
        <f t="shared" si="1"/>
        <v>655277.99</v>
      </c>
      <c r="F23" s="20">
        <f>24909+399.99+31975.29</f>
        <v>57284.28</v>
      </c>
      <c r="G23" s="20">
        <f>24909+399.99+31975.29</f>
        <v>57284.28</v>
      </c>
      <c r="H23" s="16">
        <f t="shared" si="2"/>
        <v>597993.71</v>
      </c>
      <c r="I23" s="27"/>
    </row>
    <row r="24" spans="1:13" ht="25.5" x14ac:dyDescent="0.2">
      <c r="A24" s="21"/>
      <c r="B24" s="3" t="s">
        <v>28</v>
      </c>
      <c r="C24" s="15">
        <v>57431</v>
      </c>
      <c r="D24" s="15">
        <v>528</v>
      </c>
      <c r="E24" s="16">
        <f t="shared" si="1"/>
        <v>57959</v>
      </c>
      <c r="F24" s="20">
        <v>0</v>
      </c>
      <c r="G24" s="20">
        <v>0</v>
      </c>
      <c r="H24" s="16">
        <f t="shared" si="2"/>
        <v>57959</v>
      </c>
      <c r="I24" s="27"/>
    </row>
    <row r="25" spans="1:13" x14ac:dyDescent="0.2">
      <c r="A25" s="21"/>
      <c r="B25" s="3" t="s">
        <v>29</v>
      </c>
      <c r="C25" s="15">
        <v>0</v>
      </c>
      <c r="D25" s="15">
        <v>0</v>
      </c>
      <c r="E25" s="16">
        <f t="shared" si="1"/>
        <v>0</v>
      </c>
      <c r="F25" s="20">
        <v>0</v>
      </c>
      <c r="G25" s="20">
        <v>0</v>
      </c>
      <c r="H25" s="16">
        <f t="shared" si="2"/>
        <v>0</v>
      </c>
      <c r="I25" s="27"/>
      <c r="J25" s="1">
        <v>102</v>
      </c>
      <c r="K25" s="29">
        <v>5164.32</v>
      </c>
    </row>
    <row r="26" spans="1:13" x14ac:dyDescent="0.2">
      <c r="A26" s="21"/>
      <c r="B26" s="3" t="s">
        <v>30</v>
      </c>
      <c r="C26" s="15">
        <v>674686</v>
      </c>
      <c r="D26" s="15">
        <v>67407</v>
      </c>
      <c r="E26" s="16">
        <f t="shared" si="1"/>
        <v>742093</v>
      </c>
      <c r="F26" s="20">
        <v>0</v>
      </c>
      <c r="G26" s="20">
        <v>0</v>
      </c>
      <c r="H26" s="16">
        <f t="shared" si="2"/>
        <v>742093</v>
      </c>
      <c r="I26" s="27"/>
    </row>
    <row r="27" spans="1:13" x14ac:dyDescent="0.2">
      <c r="A27" s="54" t="s">
        <v>31</v>
      </c>
      <c r="B27" s="55"/>
      <c r="C27" s="14">
        <f>SUM(C28:C36)</f>
        <v>10477805</v>
      </c>
      <c r="D27" s="14">
        <f t="shared" ref="D27:H27" si="4">SUM(D28:D36)</f>
        <v>-147901.99</v>
      </c>
      <c r="E27" s="14">
        <f t="shared" si="4"/>
        <v>10329903.01</v>
      </c>
      <c r="F27" s="22">
        <f t="shared" si="4"/>
        <v>1115442.3899999999</v>
      </c>
      <c r="G27" s="22">
        <f t="shared" si="4"/>
        <v>1034495.07</v>
      </c>
      <c r="H27" s="14">
        <f t="shared" si="4"/>
        <v>9214460.620000001</v>
      </c>
      <c r="I27" s="26"/>
    </row>
    <row r="28" spans="1:13" x14ac:dyDescent="0.2">
      <c r="A28" s="21"/>
      <c r="B28" s="3" t="s">
        <v>32</v>
      </c>
      <c r="C28" s="15">
        <v>1022686</v>
      </c>
      <c r="D28" s="15">
        <v>0</v>
      </c>
      <c r="E28" s="16">
        <f t="shared" ref="E28:E36" si="5">+C28+D28</f>
        <v>1022686</v>
      </c>
      <c r="F28" s="20">
        <f>361+27316.22</f>
        <v>27677.22</v>
      </c>
      <c r="G28" s="20">
        <f>361+27316.22</f>
        <v>27677.22</v>
      </c>
      <c r="H28" s="16">
        <f t="shared" ref="H28:H36" si="6">+E28-F28</f>
        <v>995008.78</v>
      </c>
      <c r="I28" s="27"/>
    </row>
    <row r="29" spans="1:13" x14ac:dyDescent="0.2">
      <c r="A29" s="21"/>
      <c r="B29" s="3" t="s">
        <v>33</v>
      </c>
      <c r="C29" s="15">
        <v>3421066</v>
      </c>
      <c r="D29" s="15">
        <f>-239250+9054</f>
        <v>-230196</v>
      </c>
      <c r="E29" s="16">
        <f t="shared" si="5"/>
        <v>3190870</v>
      </c>
      <c r="F29" s="20">
        <f>273084+195924+39493.5-37666.5+1490.6+195924+39493.36</f>
        <v>707742.96</v>
      </c>
      <c r="G29" s="20">
        <f>273084+195924+39493.5-37666.5+1490.6+195924+39493.36</f>
        <v>707742.96</v>
      </c>
      <c r="H29" s="16">
        <f t="shared" si="6"/>
        <v>2483127.04</v>
      </c>
      <c r="I29" s="27"/>
    </row>
    <row r="30" spans="1:13" ht="25.5" x14ac:dyDescent="0.2">
      <c r="A30" s="21"/>
      <c r="B30" s="3" t="s">
        <v>34</v>
      </c>
      <c r="C30" s="15">
        <v>2817093</v>
      </c>
      <c r="D30" s="15">
        <f>13000-240000+240000-165016</f>
        <v>-152016</v>
      </c>
      <c r="E30" s="16">
        <f t="shared" si="5"/>
        <v>2665077</v>
      </c>
      <c r="F30" s="20">
        <f>37257+10813.89+47328+176+66+5164.32+800</f>
        <v>101605.20999999999</v>
      </c>
      <c r="G30" s="20">
        <f>37257+10813.89+47328+176+66+800</f>
        <v>96440.89</v>
      </c>
      <c r="H30" s="16">
        <f t="shared" si="6"/>
        <v>2563471.79</v>
      </c>
      <c r="I30" s="27"/>
      <c r="J30" s="1">
        <v>702</v>
      </c>
      <c r="K30" s="29">
        <f>232+69000</f>
        <v>69232</v>
      </c>
      <c r="M30" s="29">
        <f>232+69000</f>
        <v>69232</v>
      </c>
    </row>
    <row r="31" spans="1:13" x14ac:dyDescent="0.2">
      <c r="A31" s="21"/>
      <c r="B31" s="3" t="s">
        <v>35</v>
      </c>
      <c r="C31" s="15">
        <v>782050</v>
      </c>
      <c r="D31" s="15">
        <v>-350</v>
      </c>
      <c r="E31" s="16">
        <f t="shared" si="5"/>
        <v>781700</v>
      </c>
      <c r="F31" s="20">
        <f>232+232</f>
        <v>464</v>
      </c>
      <c r="G31" s="20">
        <f>232+232</f>
        <v>464</v>
      </c>
      <c r="H31" s="16">
        <f t="shared" si="6"/>
        <v>781236</v>
      </c>
      <c r="I31" s="27"/>
    </row>
    <row r="32" spans="1:13" ht="25.5" x14ac:dyDescent="0.2">
      <c r="A32" s="21"/>
      <c r="B32" s="3" t="s">
        <v>36</v>
      </c>
      <c r="C32" s="15">
        <v>239860</v>
      </c>
      <c r="D32" s="15">
        <f>-399.99+1642</f>
        <v>1242.01</v>
      </c>
      <c r="E32" s="16">
        <f t="shared" si="5"/>
        <v>241102.01</v>
      </c>
      <c r="F32" s="20">
        <f>2320+4524</f>
        <v>6844</v>
      </c>
      <c r="G32" s="20">
        <f>2320+4524</f>
        <v>6844</v>
      </c>
      <c r="H32" s="16">
        <f t="shared" si="6"/>
        <v>234258.01</v>
      </c>
      <c r="I32" s="27"/>
      <c r="J32" s="1">
        <v>101</v>
      </c>
      <c r="K32" s="29">
        <v>1190</v>
      </c>
      <c r="M32" s="29">
        <f>1190+6000</f>
        <v>7190</v>
      </c>
    </row>
    <row r="33" spans="1:13" x14ac:dyDescent="0.2">
      <c r="A33" s="21"/>
      <c r="B33" s="3" t="s">
        <v>37</v>
      </c>
      <c r="C33" s="15">
        <v>160075</v>
      </c>
      <c r="D33" s="15">
        <v>-5832</v>
      </c>
      <c r="E33" s="16">
        <f t="shared" si="5"/>
        <v>154243</v>
      </c>
      <c r="F33" s="20">
        <v>0</v>
      </c>
      <c r="G33" s="20">
        <v>0</v>
      </c>
      <c r="H33" s="16">
        <f t="shared" si="6"/>
        <v>154243</v>
      </c>
      <c r="I33" s="27"/>
    </row>
    <row r="34" spans="1:13" x14ac:dyDescent="0.2">
      <c r="A34" s="21"/>
      <c r="B34" s="3" t="s">
        <v>38</v>
      </c>
      <c r="C34" s="15">
        <v>251914</v>
      </c>
      <c r="D34" s="15">
        <v>0</v>
      </c>
      <c r="E34" s="16">
        <f t="shared" si="5"/>
        <v>251914</v>
      </c>
      <c r="F34" s="20">
        <v>2526</v>
      </c>
      <c r="G34" s="20">
        <v>2526</v>
      </c>
      <c r="H34" s="16">
        <f t="shared" si="6"/>
        <v>249388</v>
      </c>
      <c r="I34" s="27"/>
    </row>
    <row r="35" spans="1:13" x14ac:dyDescent="0.2">
      <c r="A35" s="21"/>
      <c r="B35" s="3" t="s">
        <v>39</v>
      </c>
      <c r="C35" s="15">
        <v>365750</v>
      </c>
      <c r="D35" s="15">
        <v>0</v>
      </c>
      <c r="E35" s="16">
        <f t="shared" si="5"/>
        <v>365750</v>
      </c>
      <c r="F35" s="20">
        <f>6000+1190</f>
        <v>7190</v>
      </c>
      <c r="G35" s="20">
        <f>6000+1190</f>
        <v>7190</v>
      </c>
      <c r="H35" s="16">
        <f t="shared" si="6"/>
        <v>358560</v>
      </c>
      <c r="I35" s="27"/>
    </row>
    <row r="36" spans="1:13" x14ac:dyDescent="0.2">
      <c r="A36" s="21"/>
      <c r="B36" s="3" t="s">
        <v>40</v>
      </c>
      <c r="C36" s="15">
        <v>1417311</v>
      </c>
      <c r="D36" s="15">
        <v>239250</v>
      </c>
      <c r="E36" s="16">
        <f t="shared" si="5"/>
        <v>1656561</v>
      </c>
      <c r="F36" s="20">
        <f>67759+48+69933+4370+21750+21750+70290+5493</f>
        <v>261393</v>
      </c>
      <c r="G36" s="20">
        <f>67807+4370+21750+21750+69933</f>
        <v>185610</v>
      </c>
      <c r="H36" s="16">
        <f t="shared" si="6"/>
        <v>1395168</v>
      </c>
      <c r="I36" s="27"/>
      <c r="J36" s="1">
        <v>703</v>
      </c>
      <c r="K36" s="29">
        <f>70290+5493</f>
        <v>75783</v>
      </c>
      <c r="M36" s="29">
        <v>69933</v>
      </c>
    </row>
    <row r="37" spans="1:13" ht="25.5" customHeight="1" x14ac:dyDescent="0.2">
      <c r="A37" s="54" t="s">
        <v>41</v>
      </c>
      <c r="B37" s="55"/>
      <c r="C37" s="14">
        <f>SUM(C38:C46)</f>
        <v>711700</v>
      </c>
      <c r="D37" s="14">
        <f t="shared" ref="D37:H37" si="7">SUM(D38:D46)</f>
        <v>293079.96000000002</v>
      </c>
      <c r="E37" s="14">
        <f t="shared" si="7"/>
        <v>1004779.96</v>
      </c>
      <c r="F37" s="22">
        <f t="shared" si="7"/>
        <v>0</v>
      </c>
      <c r="G37" s="22">
        <f t="shared" si="7"/>
        <v>0</v>
      </c>
      <c r="H37" s="14">
        <f t="shared" si="7"/>
        <v>1004779.96</v>
      </c>
      <c r="I37" s="26"/>
    </row>
    <row r="38" spans="1:13" ht="25.5" x14ac:dyDescent="0.2">
      <c r="A38" s="21"/>
      <c r="B38" s="3" t="s">
        <v>42</v>
      </c>
      <c r="C38" s="15">
        <v>0</v>
      </c>
      <c r="D38" s="15">
        <v>0</v>
      </c>
      <c r="E38" s="16">
        <f t="shared" ref="E38:E46" si="8">+C38+D38</f>
        <v>0</v>
      </c>
      <c r="F38" s="20">
        <v>0</v>
      </c>
      <c r="G38" s="20">
        <v>0</v>
      </c>
      <c r="H38" s="16">
        <f t="shared" ref="H38:H46" si="9">+E38-F38</f>
        <v>0</v>
      </c>
      <c r="I38" s="27"/>
    </row>
    <row r="39" spans="1:13" x14ac:dyDescent="0.2">
      <c r="A39" s="21"/>
      <c r="B39" s="3" t="s">
        <v>43</v>
      </c>
      <c r="C39" s="15">
        <v>0</v>
      </c>
      <c r="D39" s="15">
        <v>0</v>
      </c>
      <c r="E39" s="16">
        <f t="shared" si="8"/>
        <v>0</v>
      </c>
      <c r="F39" s="15">
        <v>0</v>
      </c>
      <c r="G39" s="15">
        <v>0</v>
      </c>
      <c r="H39" s="16">
        <f t="shared" si="9"/>
        <v>0</v>
      </c>
      <c r="I39" s="27"/>
      <c r="K39" s="29">
        <f>SUM(K8:K37)</f>
        <v>3516898.1899999995</v>
      </c>
      <c r="M39" s="29">
        <f>SUM(M8:M37)</f>
        <v>7107875.3799999999</v>
      </c>
    </row>
    <row r="40" spans="1:13" x14ac:dyDescent="0.2">
      <c r="A40" s="21"/>
      <c r="B40" s="3" t="s">
        <v>44</v>
      </c>
      <c r="C40" s="15">
        <v>0</v>
      </c>
      <c r="D40" s="15">
        <v>0</v>
      </c>
      <c r="E40" s="16">
        <f t="shared" si="8"/>
        <v>0</v>
      </c>
      <c r="F40" s="15">
        <v>0</v>
      </c>
      <c r="G40" s="15">
        <v>0</v>
      </c>
      <c r="H40" s="16">
        <f t="shared" si="9"/>
        <v>0</v>
      </c>
      <c r="I40" s="27"/>
    </row>
    <row r="41" spans="1:13" x14ac:dyDescent="0.2">
      <c r="A41" s="21"/>
      <c r="B41" s="4" t="s">
        <v>45</v>
      </c>
      <c r="C41" s="15">
        <v>211700</v>
      </c>
      <c r="D41" s="15">
        <v>293079.96000000002</v>
      </c>
      <c r="E41" s="16">
        <f t="shared" si="8"/>
        <v>504779.96</v>
      </c>
      <c r="F41" s="15">
        <v>0</v>
      </c>
      <c r="G41" s="15">
        <v>0</v>
      </c>
      <c r="H41" s="16">
        <f t="shared" si="9"/>
        <v>504779.96</v>
      </c>
      <c r="I41" s="27"/>
    </row>
    <row r="42" spans="1:13" x14ac:dyDescent="0.2">
      <c r="A42" s="21"/>
      <c r="B42" s="4" t="s">
        <v>46</v>
      </c>
      <c r="C42" s="15">
        <v>500000</v>
      </c>
      <c r="D42" s="15">
        <v>0</v>
      </c>
      <c r="E42" s="16">
        <f t="shared" si="8"/>
        <v>500000</v>
      </c>
      <c r="F42" s="15">
        <v>0</v>
      </c>
      <c r="G42" s="15">
        <v>0</v>
      </c>
      <c r="H42" s="16">
        <f t="shared" si="9"/>
        <v>500000</v>
      </c>
      <c r="I42" s="27"/>
      <c r="K42" s="29">
        <f>+F86-K39</f>
        <v>-2.9999999329447746E-2</v>
      </c>
      <c r="M42" s="29">
        <f>+G86-M39</f>
        <v>1338.9899999992922</v>
      </c>
    </row>
    <row r="43" spans="1:13" ht="25.5" x14ac:dyDescent="0.2">
      <c r="A43" s="21"/>
      <c r="B43" s="3" t="s">
        <v>47</v>
      </c>
      <c r="C43" s="15">
        <v>0</v>
      </c>
      <c r="D43" s="15">
        <v>0</v>
      </c>
      <c r="E43" s="16">
        <f t="shared" si="8"/>
        <v>0</v>
      </c>
      <c r="F43" s="15">
        <v>0</v>
      </c>
      <c r="G43" s="15">
        <v>0</v>
      </c>
      <c r="H43" s="16">
        <f t="shared" si="9"/>
        <v>0</v>
      </c>
      <c r="I43" s="27"/>
    </row>
    <row r="44" spans="1:13" x14ac:dyDescent="0.2">
      <c r="A44" s="21"/>
      <c r="B44" s="3" t="s">
        <v>48</v>
      </c>
      <c r="C44" s="15">
        <v>0</v>
      </c>
      <c r="D44" s="15">
        <v>0</v>
      </c>
      <c r="E44" s="16">
        <f t="shared" si="8"/>
        <v>0</v>
      </c>
      <c r="F44" s="15">
        <v>0</v>
      </c>
      <c r="G44" s="15">
        <v>0</v>
      </c>
      <c r="H44" s="16">
        <f t="shared" si="9"/>
        <v>0</v>
      </c>
      <c r="I44" s="27"/>
    </row>
    <row r="45" spans="1:13" x14ac:dyDescent="0.2">
      <c r="A45" s="21"/>
      <c r="B45" s="3" t="s">
        <v>49</v>
      </c>
      <c r="C45" s="15">
        <v>0</v>
      </c>
      <c r="D45" s="15">
        <v>0</v>
      </c>
      <c r="E45" s="16">
        <f t="shared" si="8"/>
        <v>0</v>
      </c>
      <c r="F45" s="15">
        <v>0</v>
      </c>
      <c r="G45" s="15">
        <v>0</v>
      </c>
      <c r="H45" s="16">
        <f t="shared" si="9"/>
        <v>0</v>
      </c>
      <c r="I45" s="27"/>
    </row>
    <row r="46" spans="1:13" x14ac:dyDescent="0.2">
      <c r="A46" s="21"/>
      <c r="B46" s="3" t="s">
        <v>50</v>
      </c>
      <c r="C46" s="15">
        <v>0</v>
      </c>
      <c r="D46" s="15">
        <v>0</v>
      </c>
      <c r="E46" s="16">
        <f t="shared" si="8"/>
        <v>0</v>
      </c>
      <c r="F46" s="15">
        <v>0</v>
      </c>
      <c r="G46" s="15">
        <v>0</v>
      </c>
      <c r="H46" s="16">
        <f t="shared" si="9"/>
        <v>0</v>
      </c>
      <c r="I46" s="27"/>
    </row>
    <row r="47" spans="1:13" x14ac:dyDescent="0.2">
      <c r="A47" s="50" t="s">
        <v>51</v>
      </c>
      <c r="B47" s="51"/>
      <c r="C47" s="14">
        <f>SUM(C48:C56)</f>
        <v>719646</v>
      </c>
      <c r="D47" s="14">
        <f t="shared" ref="D47:H47" si="10">SUM(D48:D56)</f>
        <v>-38844</v>
      </c>
      <c r="E47" s="14">
        <f t="shared" si="10"/>
        <v>680802</v>
      </c>
      <c r="F47" s="14">
        <f t="shared" si="10"/>
        <v>69000</v>
      </c>
      <c r="G47" s="14">
        <f t="shared" si="10"/>
        <v>69000</v>
      </c>
      <c r="H47" s="14">
        <f t="shared" si="10"/>
        <v>611802</v>
      </c>
      <c r="I47" s="26"/>
    </row>
    <row r="48" spans="1:13" x14ac:dyDescent="0.2">
      <c r="A48" s="21"/>
      <c r="B48" s="3" t="s">
        <v>52</v>
      </c>
      <c r="C48" s="15">
        <v>292406</v>
      </c>
      <c r="D48" s="15">
        <v>-676</v>
      </c>
      <c r="E48" s="16">
        <f t="shared" ref="E48:E56" si="11">+C48+D48</f>
        <v>291730</v>
      </c>
      <c r="F48" s="15">
        <v>0</v>
      </c>
      <c r="G48" s="15">
        <v>0</v>
      </c>
      <c r="H48" s="16">
        <f t="shared" ref="H48:H56" si="12">+E48-F48</f>
        <v>291730</v>
      </c>
      <c r="I48" s="27"/>
    </row>
    <row r="49" spans="1:9" x14ac:dyDescent="0.2">
      <c r="A49" s="21"/>
      <c r="B49" s="3" t="s">
        <v>53</v>
      </c>
      <c r="C49" s="15">
        <v>19800</v>
      </c>
      <c r="D49" s="15">
        <v>-1000</v>
      </c>
      <c r="E49" s="16">
        <f t="shared" si="11"/>
        <v>18800</v>
      </c>
      <c r="F49" s="15">
        <v>0</v>
      </c>
      <c r="G49" s="15">
        <v>0</v>
      </c>
      <c r="H49" s="16">
        <f t="shared" si="12"/>
        <v>18800</v>
      </c>
      <c r="I49" s="27"/>
    </row>
    <row r="50" spans="1:9" x14ac:dyDescent="0.2">
      <c r="A50" s="21"/>
      <c r="B50" s="3" t="s">
        <v>54</v>
      </c>
      <c r="C50" s="15">
        <v>0</v>
      </c>
      <c r="D50" s="15">
        <v>0</v>
      </c>
      <c r="E50" s="16">
        <f t="shared" si="11"/>
        <v>0</v>
      </c>
      <c r="F50" s="15">
        <v>0</v>
      </c>
      <c r="G50" s="15">
        <v>0</v>
      </c>
      <c r="H50" s="16">
        <f t="shared" si="12"/>
        <v>0</v>
      </c>
      <c r="I50" s="27"/>
    </row>
    <row r="51" spans="1:9" x14ac:dyDescent="0.2">
      <c r="A51" s="21"/>
      <c r="B51" s="3" t="s">
        <v>55</v>
      </c>
      <c r="C51" s="15">
        <v>0</v>
      </c>
      <c r="D51" s="15">
        <v>0</v>
      </c>
      <c r="E51" s="16">
        <f t="shared" si="11"/>
        <v>0</v>
      </c>
      <c r="F51" s="15">
        <v>0</v>
      </c>
      <c r="G51" s="15">
        <v>0</v>
      </c>
      <c r="H51" s="16">
        <f t="shared" si="12"/>
        <v>0</v>
      </c>
      <c r="I51" s="27"/>
    </row>
    <row r="52" spans="1:9" x14ac:dyDescent="0.2">
      <c r="A52" s="21"/>
      <c r="B52" s="3" t="s">
        <v>56</v>
      </c>
      <c r="C52" s="15">
        <v>0</v>
      </c>
      <c r="D52" s="15">
        <v>0</v>
      </c>
      <c r="E52" s="16">
        <f t="shared" si="11"/>
        <v>0</v>
      </c>
      <c r="F52" s="15">
        <v>0</v>
      </c>
      <c r="G52" s="15">
        <v>0</v>
      </c>
      <c r="H52" s="16">
        <f t="shared" si="12"/>
        <v>0</v>
      </c>
      <c r="I52" s="27"/>
    </row>
    <row r="53" spans="1:9" x14ac:dyDescent="0.2">
      <c r="A53" s="21"/>
      <c r="B53" s="3" t="s">
        <v>57</v>
      </c>
      <c r="C53" s="15">
        <v>0</v>
      </c>
      <c r="D53" s="15">
        <v>0</v>
      </c>
      <c r="E53" s="16">
        <f t="shared" si="11"/>
        <v>0</v>
      </c>
      <c r="F53" s="15">
        <v>0</v>
      </c>
      <c r="G53" s="15">
        <v>0</v>
      </c>
      <c r="H53" s="16">
        <f t="shared" si="12"/>
        <v>0</v>
      </c>
      <c r="I53" s="27"/>
    </row>
    <row r="54" spans="1:9" x14ac:dyDescent="0.2">
      <c r="A54" s="21"/>
      <c r="B54" s="3" t="s">
        <v>58</v>
      </c>
      <c r="C54" s="15">
        <v>0</v>
      </c>
      <c r="D54" s="15">
        <v>0</v>
      </c>
      <c r="E54" s="16">
        <f t="shared" si="11"/>
        <v>0</v>
      </c>
      <c r="F54" s="15">
        <v>0</v>
      </c>
      <c r="G54" s="15">
        <v>0</v>
      </c>
      <c r="H54" s="16">
        <f t="shared" si="12"/>
        <v>0</v>
      </c>
      <c r="I54" s="27"/>
    </row>
    <row r="55" spans="1:9" x14ac:dyDescent="0.2">
      <c r="A55" s="21"/>
      <c r="B55" s="3" t="s">
        <v>59</v>
      </c>
      <c r="C55" s="15">
        <v>0</v>
      </c>
      <c r="D55" s="15">
        <v>0</v>
      </c>
      <c r="E55" s="16">
        <f t="shared" si="11"/>
        <v>0</v>
      </c>
      <c r="F55" s="15">
        <v>0</v>
      </c>
      <c r="G55" s="15">
        <v>0</v>
      </c>
      <c r="H55" s="16">
        <f t="shared" si="12"/>
        <v>0</v>
      </c>
      <c r="I55" s="27"/>
    </row>
    <row r="56" spans="1:9" ht="13.5" thickBot="1" x14ac:dyDescent="0.25">
      <c r="A56" s="10"/>
      <c r="B56" s="11" t="s">
        <v>60</v>
      </c>
      <c r="C56" s="17">
        <v>407440</v>
      </c>
      <c r="D56" s="17">
        <f>-13000-24168</f>
        <v>-37168</v>
      </c>
      <c r="E56" s="18">
        <f t="shared" si="11"/>
        <v>370272</v>
      </c>
      <c r="F56" s="24">
        <v>69000</v>
      </c>
      <c r="G56" s="24">
        <v>69000</v>
      </c>
      <c r="H56" s="18">
        <f t="shared" si="12"/>
        <v>301272</v>
      </c>
      <c r="I56" s="27"/>
    </row>
    <row r="57" spans="1:9" ht="4.5" customHeight="1" thickBot="1" x14ac:dyDescent="0.25">
      <c r="A57" s="21"/>
      <c r="B57" s="4"/>
      <c r="C57" s="15"/>
      <c r="D57" s="15"/>
      <c r="E57" s="16"/>
      <c r="F57" s="15"/>
      <c r="G57" s="15"/>
      <c r="H57" s="16"/>
      <c r="I57" s="27"/>
    </row>
    <row r="58" spans="1:9" x14ac:dyDescent="0.2">
      <c r="A58" s="56" t="s">
        <v>61</v>
      </c>
      <c r="B58" s="57"/>
      <c r="C58" s="19">
        <f>SUM(C59:C61)</f>
        <v>0</v>
      </c>
      <c r="D58" s="19">
        <f t="shared" ref="D58:H58" si="13">SUM(D59:D61)</f>
        <v>0</v>
      </c>
      <c r="E58" s="19">
        <f t="shared" si="13"/>
        <v>0</v>
      </c>
      <c r="F58" s="19">
        <f t="shared" si="13"/>
        <v>0</v>
      </c>
      <c r="G58" s="19">
        <f t="shared" si="13"/>
        <v>0</v>
      </c>
      <c r="H58" s="19">
        <f t="shared" si="13"/>
        <v>0</v>
      </c>
      <c r="I58" s="27"/>
    </row>
    <row r="59" spans="1:9" x14ac:dyDescent="0.2">
      <c r="A59" s="21"/>
      <c r="B59" s="4" t="s">
        <v>62</v>
      </c>
      <c r="C59" s="15">
        <v>0</v>
      </c>
      <c r="D59" s="15">
        <v>0</v>
      </c>
      <c r="E59" s="16">
        <f t="shared" ref="E59:E61" si="14">+C59+D59</f>
        <v>0</v>
      </c>
      <c r="F59" s="15">
        <v>0</v>
      </c>
      <c r="G59" s="15">
        <v>0</v>
      </c>
      <c r="H59" s="16">
        <f t="shared" ref="H59:H61" si="15">+E59-F59</f>
        <v>0</v>
      </c>
      <c r="I59" s="27"/>
    </row>
    <row r="60" spans="1:9" x14ac:dyDescent="0.2">
      <c r="A60" s="21"/>
      <c r="B60" s="4" t="s">
        <v>63</v>
      </c>
      <c r="C60" s="15">
        <v>0</v>
      </c>
      <c r="D60" s="15">
        <v>0</v>
      </c>
      <c r="E60" s="16">
        <f t="shared" si="14"/>
        <v>0</v>
      </c>
      <c r="F60" s="15">
        <v>0</v>
      </c>
      <c r="G60" s="15">
        <v>0</v>
      </c>
      <c r="H60" s="16">
        <f t="shared" si="15"/>
        <v>0</v>
      </c>
      <c r="I60" s="27"/>
    </row>
    <row r="61" spans="1:9" x14ac:dyDescent="0.2">
      <c r="A61" s="21"/>
      <c r="B61" s="4" t="s">
        <v>64</v>
      </c>
      <c r="C61" s="15">
        <v>0</v>
      </c>
      <c r="D61" s="15">
        <v>0</v>
      </c>
      <c r="E61" s="16">
        <f t="shared" si="14"/>
        <v>0</v>
      </c>
      <c r="F61" s="15">
        <v>0</v>
      </c>
      <c r="G61" s="15">
        <v>0</v>
      </c>
      <c r="H61" s="16">
        <f t="shared" si="15"/>
        <v>0</v>
      </c>
      <c r="I61" s="27"/>
    </row>
    <row r="62" spans="1:9" x14ac:dyDescent="0.2">
      <c r="A62" s="50" t="s">
        <v>65</v>
      </c>
      <c r="B62" s="51"/>
      <c r="C62" s="15">
        <f>SUM(C63:C69)</f>
        <v>0</v>
      </c>
      <c r="D62" s="15">
        <f t="shared" ref="D62:H62" si="16">SUM(D63:D69)</f>
        <v>0</v>
      </c>
      <c r="E62" s="15">
        <f t="shared" si="16"/>
        <v>0</v>
      </c>
      <c r="F62" s="15">
        <f t="shared" si="16"/>
        <v>0</v>
      </c>
      <c r="G62" s="15">
        <f t="shared" si="16"/>
        <v>0</v>
      </c>
      <c r="H62" s="15">
        <f t="shared" si="16"/>
        <v>0</v>
      </c>
      <c r="I62" s="27"/>
    </row>
    <row r="63" spans="1:9" ht="25.5" x14ac:dyDescent="0.2">
      <c r="A63" s="21"/>
      <c r="B63" s="4" t="s">
        <v>66</v>
      </c>
      <c r="C63" s="15">
        <v>0</v>
      </c>
      <c r="D63" s="15">
        <v>0</v>
      </c>
      <c r="E63" s="16">
        <f t="shared" ref="E63:E69" si="17">+C63+D63</f>
        <v>0</v>
      </c>
      <c r="F63" s="15">
        <v>0</v>
      </c>
      <c r="G63" s="15">
        <v>0</v>
      </c>
      <c r="H63" s="16">
        <f t="shared" ref="H63:H69" si="18">+E63-F63</f>
        <v>0</v>
      </c>
      <c r="I63" s="27"/>
    </row>
    <row r="64" spans="1:9" x14ac:dyDescent="0.2">
      <c r="A64" s="21"/>
      <c r="B64" s="4" t="s">
        <v>67</v>
      </c>
      <c r="C64" s="15">
        <v>0</v>
      </c>
      <c r="D64" s="15">
        <v>0</v>
      </c>
      <c r="E64" s="16">
        <f t="shared" si="17"/>
        <v>0</v>
      </c>
      <c r="F64" s="15">
        <v>0</v>
      </c>
      <c r="G64" s="15">
        <v>0</v>
      </c>
      <c r="H64" s="16">
        <f t="shared" si="18"/>
        <v>0</v>
      </c>
      <c r="I64" s="27"/>
    </row>
    <row r="65" spans="1:9" x14ac:dyDescent="0.2">
      <c r="A65" s="21"/>
      <c r="B65" s="4" t="s">
        <v>68</v>
      </c>
      <c r="C65" s="15">
        <v>0</v>
      </c>
      <c r="D65" s="15">
        <v>0</v>
      </c>
      <c r="E65" s="16">
        <f t="shared" si="17"/>
        <v>0</v>
      </c>
      <c r="F65" s="15">
        <v>0</v>
      </c>
      <c r="G65" s="15">
        <v>0</v>
      </c>
      <c r="H65" s="16">
        <f t="shared" si="18"/>
        <v>0</v>
      </c>
      <c r="I65" s="27"/>
    </row>
    <row r="66" spans="1:9" x14ac:dyDescent="0.2">
      <c r="A66" s="21"/>
      <c r="B66" s="4" t="s">
        <v>69</v>
      </c>
      <c r="C66" s="15">
        <v>0</v>
      </c>
      <c r="D66" s="15">
        <v>0</v>
      </c>
      <c r="E66" s="16">
        <f t="shared" si="17"/>
        <v>0</v>
      </c>
      <c r="F66" s="15">
        <v>0</v>
      </c>
      <c r="G66" s="15">
        <v>0</v>
      </c>
      <c r="H66" s="16">
        <f t="shared" si="18"/>
        <v>0</v>
      </c>
      <c r="I66" s="27"/>
    </row>
    <row r="67" spans="1:9" ht="25.5" x14ac:dyDescent="0.2">
      <c r="A67" s="21"/>
      <c r="B67" s="4" t="s">
        <v>70</v>
      </c>
      <c r="C67" s="15">
        <v>0</v>
      </c>
      <c r="D67" s="15">
        <v>0</v>
      </c>
      <c r="E67" s="16">
        <f t="shared" si="17"/>
        <v>0</v>
      </c>
      <c r="F67" s="15">
        <v>0</v>
      </c>
      <c r="G67" s="15">
        <v>0</v>
      </c>
      <c r="H67" s="16">
        <f t="shared" si="18"/>
        <v>0</v>
      </c>
      <c r="I67" s="27"/>
    </row>
    <row r="68" spans="1:9" x14ac:dyDescent="0.2">
      <c r="A68" s="21"/>
      <c r="B68" s="4" t="s">
        <v>71</v>
      </c>
      <c r="C68" s="15">
        <v>0</v>
      </c>
      <c r="D68" s="15">
        <v>0</v>
      </c>
      <c r="E68" s="16">
        <f t="shared" si="17"/>
        <v>0</v>
      </c>
      <c r="F68" s="15">
        <v>0</v>
      </c>
      <c r="G68" s="15">
        <v>0</v>
      </c>
      <c r="H68" s="16">
        <f t="shared" si="18"/>
        <v>0</v>
      </c>
      <c r="I68" s="27"/>
    </row>
    <row r="69" spans="1:9" ht="25.5" x14ac:dyDescent="0.2">
      <c r="A69" s="21"/>
      <c r="B69" s="4" t="s">
        <v>72</v>
      </c>
      <c r="C69" s="15">
        <v>0</v>
      </c>
      <c r="D69" s="15">
        <v>0</v>
      </c>
      <c r="E69" s="16">
        <f t="shared" si="17"/>
        <v>0</v>
      </c>
      <c r="F69" s="15">
        <v>0</v>
      </c>
      <c r="G69" s="15">
        <v>0</v>
      </c>
      <c r="H69" s="16">
        <f t="shared" si="18"/>
        <v>0</v>
      </c>
      <c r="I69" s="27"/>
    </row>
    <row r="70" spans="1:9" x14ac:dyDescent="0.2">
      <c r="A70" s="50" t="s">
        <v>73</v>
      </c>
      <c r="B70" s="51"/>
      <c r="C70" s="15">
        <f>SUM(C71:C73)</f>
        <v>0</v>
      </c>
      <c r="D70" s="15">
        <f t="shared" ref="D70:H70" si="19">SUM(D71:D73)</f>
        <v>0</v>
      </c>
      <c r="E70" s="15">
        <f t="shared" si="19"/>
        <v>0</v>
      </c>
      <c r="F70" s="15">
        <f t="shared" si="19"/>
        <v>0</v>
      </c>
      <c r="G70" s="15">
        <f t="shared" si="19"/>
        <v>0</v>
      </c>
      <c r="H70" s="15">
        <f t="shared" si="19"/>
        <v>0</v>
      </c>
      <c r="I70" s="27"/>
    </row>
    <row r="71" spans="1:9" x14ac:dyDescent="0.2">
      <c r="A71" s="21"/>
      <c r="B71" s="4" t="s">
        <v>74</v>
      </c>
      <c r="C71" s="15">
        <v>0</v>
      </c>
      <c r="D71" s="15">
        <v>0</v>
      </c>
      <c r="E71" s="16">
        <f t="shared" ref="E71:E73" si="20">+C71+D71</f>
        <v>0</v>
      </c>
      <c r="F71" s="15">
        <v>0</v>
      </c>
      <c r="G71" s="15">
        <v>0</v>
      </c>
      <c r="H71" s="16">
        <f t="shared" ref="H71:H73" si="21">+E71-F71</f>
        <v>0</v>
      </c>
      <c r="I71" s="27"/>
    </row>
    <row r="72" spans="1:9" x14ac:dyDescent="0.2">
      <c r="A72" s="21"/>
      <c r="B72" s="4" t="s">
        <v>75</v>
      </c>
      <c r="C72" s="15">
        <v>0</v>
      </c>
      <c r="D72" s="15">
        <v>0</v>
      </c>
      <c r="E72" s="16">
        <f t="shared" si="20"/>
        <v>0</v>
      </c>
      <c r="F72" s="15">
        <v>0</v>
      </c>
      <c r="G72" s="15">
        <v>0</v>
      </c>
      <c r="H72" s="16">
        <f t="shared" si="21"/>
        <v>0</v>
      </c>
      <c r="I72" s="27"/>
    </row>
    <row r="73" spans="1:9" x14ac:dyDescent="0.2">
      <c r="A73" s="21"/>
      <c r="B73" s="4" t="s">
        <v>76</v>
      </c>
      <c r="C73" s="15">
        <v>0</v>
      </c>
      <c r="D73" s="15">
        <v>0</v>
      </c>
      <c r="E73" s="16">
        <f t="shared" si="20"/>
        <v>0</v>
      </c>
      <c r="F73" s="15">
        <v>0</v>
      </c>
      <c r="G73" s="15">
        <v>0</v>
      </c>
      <c r="H73" s="16">
        <f t="shared" si="21"/>
        <v>0</v>
      </c>
      <c r="I73" s="27"/>
    </row>
    <row r="74" spans="1:9" x14ac:dyDescent="0.2">
      <c r="A74" s="50" t="s">
        <v>77</v>
      </c>
      <c r="B74" s="51"/>
      <c r="C74" s="15">
        <f>SUM(C75:C81)</f>
        <v>0</v>
      </c>
      <c r="D74" s="15">
        <f t="shared" ref="D74:H74" si="22">SUM(D75:D81)</f>
        <v>0</v>
      </c>
      <c r="E74" s="15">
        <f t="shared" si="22"/>
        <v>0</v>
      </c>
      <c r="F74" s="15">
        <f t="shared" si="22"/>
        <v>0</v>
      </c>
      <c r="G74" s="15">
        <f t="shared" si="22"/>
        <v>0</v>
      </c>
      <c r="H74" s="15">
        <f t="shared" si="22"/>
        <v>0</v>
      </c>
      <c r="I74" s="27"/>
    </row>
    <row r="75" spans="1:9" x14ac:dyDescent="0.2">
      <c r="A75" s="21"/>
      <c r="B75" s="4" t="s">
        <v>78</v>
      </c>
      <c r="C75" s="15">
        <v>0</v>
      </c>
      <c r="D75" s="15">
        <v>0</v>
      </c>
      <c r="E75" s="16">
        <f t="shared" ref="E75:E81" si="23">+C75+D75</f>
        <v>0</v>
      </c>
      <c r="F75" s="15">
        <v>0</v>
      </c>
      <c r="G75" s="15">
        <v>0</v>
      </c>
      <c r="H75" s="16">
        <f t="shared" ref="H75:H81" si="24">+E75-F75</f>
        <v>0</v>
      </c>
      <c r="I75" s="27"/>
    </row>
    <row r="76" spans="1:9" x14ac:dyDescent="0.2">
      <c r="A76" s="21"/>
      <c r="B76" s="4" t="s">
        <v>79</v>
      </c>
      <c r="C76" s="15">
        <v>0</v>
      </c>
      <c r="D76" s="15">
        <v>0</v>
      </c>
      <c r="E76" s="16">
        <f t="shared" si="23"/>
        <v>0</v>
      </c>
      <c r="F76" s="15">
        <v>0</v>
      </c>
      <c r="G76" s="15">
        <v>0</v>
      </c>
      <c r="H76" s="16">
        <f t="shared" si="24"/>
        <v>0</v>
      </c>
      <c r="I76" s="27"/>
    </row>
    <row r="77" spans="1:9" x14ac:dyDescent="0.2">
      <c r="A77" s="21"/>
      <c r="B77" s="4" t="s">
        <v>80</v>
      </c>
      <c r="C77" s="15">
        <v>0</v>
      </c>
      <c r="D77" s="15">
        <v>0</v>
      </c>
      <c r="E77" s="16">
        <f t="shared" si="23"/>
        <v>0</v>
      </c>
      <c r="F77" s="15">
        <v>0</v>
      </c>
      <c r="G77" s="15">
        <v>0</v>
      </c>
      <c r="H77" s="16">
        <f t="shared" si="24"/>
        <v>0</v>
      </c>
      <c r="I77" s="27"/>
    </row>
    <row r="78" spans="1:9" x14ac:dyDescent="0.2">
      <c r="A78" s="21"/>
      <c r="B78" s="4" t="s">
        <v>81</v>
      </c>
      <c r="C78" s="15">
        <v>0</v>
      </c>
      <c r="D78" s="15">
        <v>0</v>
      </c>
      <c r="E78" s="16">
        <f t="shared" si="23"/>
        <v>0</v>
      </c>
      <c r="F78" s="15">
        <v>0</v>
      </c>
      <c r="G78" s="15">
        <v>0</v>
      </c>
      <c r="H78" s="16">
        <f t="shared" si="24"/>
        <v>0</v>
      </c>
      <c r="I78" s="27"/>
    </row>
    <row r="79" spans="1:9" x14ac:dyDescent="0.2">
      <c r="A79" s="21"/>
      <c r="B79" s="4" t="s">
        <v>82</v>
      </c>
      <c r="C79" s="15">
        <v>0</v>
      </c>
      <c r="D79" s="15">
        <v>0</v>
      </c>
      <c r="E79" s="16">
        <f t="shared" si="23"/>
        <v>0</v>
      </c>
      <c r="F79" s="15">
        <v>0</v>
      </c>
      <c r="G79" s="15">
        <v>0</v>
      </c>
      <c r="H79" s="16">
        <f t="shared" si="24"/>
        <v>0</v>
      </c>
      <c r="I79" s="27"/>
    </row>
    <row r="80" spans="1:9" x14ac:dyDescent="0.2">
      <c r="A80" s="21"/>
      <c r="B80" s="4" t="s">
        <v>83</v>
      </c>
      <c r="C80" s="15">
        <v>0</v>
      </c>
      <c r="D80" s="15">
        <v>0</v>
      </c>
      <c r="E80" s="16">
        <f t="shared" si="23"/>
        <v>0</v>
      </c>
      <c r="F80" s="15">
        <v>0</v>
      </c>
      <c r="G80" s="15">
        <v>0</v>
      </c>
      <c r="H80" s="16">
        <f t="shared" si="24"/>
        <v>0</v>
      </c>
      <c r="I80" s="27"/>
    </row>
    <row r="81" spans="1:9" ht="26.25" thickBot="1" x14ac:dyDescent="0.25">
      <c r="A81" s="10"/>
      <c r="B81" s="11" t="s">
        <v>84</v>
      </c>
      <c r="C81" s="17">
        <v>0</v>
      </c>
      <c r="D81" s="17">
        <v>0</v>
      </c>
      <c r="E81" s="18">
        <f t="shared" si="23"/>
        <v>0</v>
      </c>
      <c r="F81" s="17">
        <v>0</v>
      </c>
      <c r="G81" s="17">
        <v>0</v>
      </c>
      <c r="H81" s="18">
        <f t="shared" si="24"/>
        <v>0</v>
      </c>
      <c r="I81" s="27"/>
    </row>
    <row r="82" spans="1:9" ht="13.5" thickBot="1" x14ac:dyDescent="0.25">
      <c r="A82" s="5"/>
      <c r="B82" s="6" t="s">
        <v>85</v>
      </c>
      <c r="C82" s="13">
        <f>+C9+C17+C27+C37+C47+C58+C62+C70+C74</f>
        <v>65262129</v>
      </c>
      <c r="D82" s="13">
        <f t="shared" ref="D82:H82" si="25">+D9+D17+D27+D37+D47+D58+D62+D70+D74</f>
        <v>2.9103830456733704E-11</v>
      </c>
      <c r="E82" s="13">
        <f t="shared" si="25"/>
        <v>65262129</v>
      </c>
      <c r="F82" s="13">
        <f t="shared" si="25"/>
        <v>9652558.1600000001</v>
      </c>
      <c r="G82" s="13">
        <f>+G9+G17+G27+G37+G47+G58+G62+G70+G74</f>
        <v>8925698.3699999992</v>
      </c>
      <c r="H82" s="13">
        <f t="shared" si="25"/>
        <v>55609570.840000011</v>
      </c>
      <c r="I82" s="28"/>
    </row>
    <row r="84" spans="1:9" x14ac:dyDescent="0.2">
      <c r="F84" s="58"/>
      <c r="G84" s="59"/>
    </row>
    <row r="85" spans="1:9" x14ac:dyDescent="0.2">
      <c r="F85" s="59">
        <v>6135660</v>
      </c>
      <c r="G85" s="59">
        <v>1816484</v>
      </c>
    </row>
    <row r="86" spans="1:9" x14ac:dyDescent="0.2">
      <c r="B86" s="7"/>
      <c r="F86" s="58">
        <f>+F82-F85</f>
        <v>3516898.16</v>
      </c>
      <c r="G86" s="58">
        <f>+G82-G85</f>
        <v>7109214.3699999992</v>
      </c>
    </row>
    <row r="87" spans="1:9" x14ac:dyDescent="0.2">
      <c r="B87" s="8"/>
      <c r="F87" s="59"/>
      <c r="G87" s="59"/>
    </row>
    <row r="88" spans="1:9" x14ac:dyDescent="0.2">
      <c r="B88" s="9" t="s">
        <v>86</v>
      </c>
      <c r="F88" s="59"/>
      <c r="G88" s="59"/>
    </row>
    <row r="89" spans="1:9" x14ac:dyDescent="0.2">
      <c r="B89" s="9" t="s">
        <v>87</v>
      </c>
    </row>
    <row r="90" spans="1:9" x14ac:dyDescent="0.2">
      <c r="B90" s="7"/>
    </row>
    <row r="91" spans="1:9" x14ac:dyDescent="0.2">
      <c r="B91" s="7"/>
    </row>
    <row r="92" spans="1:9" x14ac:dyDescent="0.2">
      <c r="B92" s="7"/>
    </row>
    <row r="93" spans="1:9" x14ac:dyDescent="0.2">
      <c r="B93" s="8"/>
    </row>
    <row r="94" spans="1:9" x14ac:dyDescent="0.2">
      <c r="B94" s="9" t="s">
        <v>92</v>
      </c>
    </row>
    <row r="95" spans="1:9" x14ac:dyDescent="0.2">
      <c r="B95" s="9" t="s">
        <v>88</v>
      </c>
    </row>
    <row r="96" spans="1:9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8"/>
    </row>
    <row r="100" spans="2:2" x14ac:dyDescent="0.2">
      <c r="B100" s="9" t="s">
        <v>89</v>
      </c>
    </row>
    <row r="101" spans="2:2" x14ac:dyDescent="0.2">
      <c r="B101" s="9" t="s">
        <v>90</v>
      </c>
    </row>
    <row r="102" spans="2:2" x14ac:dyDescent="0.2">
      <c r="B102" s="7"/>
    </row>
    <row r="104" spans="2:2" x14ac:dyDescent="0.2">
      <c r="B104" s="12" t="s">
        <v>91</v>
      </c>
    </row>
  </sheetData>
  <mergeCells count="16">
    <mergeCell ref="A62:B62"/>
    <mergeCell ref="A70:B70"/>
    <mergeCell ref="A74:B74"/>
    <mergeCell ref="A9:B9"/>
    <mergeCell ref="A17:B17"/>
    <mergeCell ref="A27:B27"/>
    <mergeCell ref="A37:B37"/>
    <mergeCell ref="A47:B47"/>
    <mergeCell ref="A58:B58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76" orientation="portrait" verticalDpi="0" r:id="rId1"/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 OG</vt:lpstr>
      <vt:lpstr>'EAEP OG'!Área_de_impresión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Ana Imelda Elizondo Castro</cp:lastModifiedBy>
  <cp:lastPrinted>2022-01-31T15:33:42Z</cp:lastPrinted>
  <dcterms:created xsi:type="dcterms:W3CDTF">2021-11-04T20:17:41Z</dcterms:created>
  <dcterms:modified xsi:type="dcterms:W3CDTF">2022-04-05T17:59:12Z</dcterms:modified>
</cp:coreProperties>
</file>